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sterencultuur-my.sharepoint.com/personal/info_kasterencultuur_nl/Documents/DOCUMENTEN/DOCUMENTEN/Kwaliteitssysteem/CO2 prestatieladder 3/"/>
    </mc:Choice>
  </mc:AlternateContent>
  <xr:revisionPtr revIDLastSave="0" documentId="8_{2A7C7E1D-AC4F-482B-B097-B15EFDD5A0B2}" xr6:coauthVersionLast="47" xr6:coauthVersionMax="47" xr10:uidLastSave="{00000000-0000-0000-0000-000000000000}"/>
  <bookViews>
    <workbookView xWindow="-120" yWindow="-120" windowWidth="29040" windowHeight="15840" tabRatio="913" xr2:uid="{00000000-000D-0000-FFFF-FFFF00000000}"/>
  </bookViews>
  <sheets>
    <sheet name="Uw verbruiksgegevens" sheetId="1" r:id="rId1"/>
    <sheet name="Footprint" sheetId="10" r:id="rId2"/>
    <sheet name="Berekening elektra" sheetId="11" r:id="rId3"/>
  </sheets>
  <definedNames>
    <definedName name="_xlnm._FilterDatabase" localSheetId="0" hidden="1">'Uw verbruiksgegevens'!#REF!</definedName>
    <definedName name="_xlnm.Print_Area" localSheetId="1">Footprint!$A$1:$H$58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0" l="1"/>
  <c r="D28" i="10"/>
  <c r="D27" i="10"/>
  <c r="D24" i="1"/>
  <c r="D23" i="1"/>
  <c r="D22" i="1"/>
  <c r="D21" i="1"/>
  <c r="B16" i="11"/>
  <c r="B15" i="11"/>
  <c r="B14" i="11"/>
  <c r="H10" i="11"/>
  <c r="H4" i="11"/>
  <c r="D9" i="1"/>
  <c r="C14" i="11" l="1"/>
  <c r="E14" i="11" s="1"/>
  <c r="C15" i="11"/>
  <c r="E15" i="11" s="1"/>
  <c r="C16" i="11"/>
  <c r="E16" i="11" s="1"/>
  <c r="B22" i="10" l="1"/>
  <c r="E28" i="10"/>
  <c r="D22" i="10"/>
  <c r="D23" i="10"/>
  <c r="F23" i="10" s="1"/>
  <c r="E26" i="10"/>
  <c r="E25" i="10"/>
  <c r="D26" i="10"/>
  <c r="D25" i="10"/>
  <c r="A26" i="10"/>
  <c r="A25" i="10"/>
  <c r="B26" i="10"/>
  <c r="B25" i="10"/>
  <c r="F28" i="10" l="1"/>
  <c r="F25" i="10"/>
  <c r="F26" i="10"/>
  <c r="F23" i="1"/>
  <c r="F13" i="1"/>
  <c r="F14" i="1" l="1"/>
  <c r="E24" i="10" l="1"/>
  <c r="F12" i="1"/>
  <c r="F8" i="1" l="1"/>
  <c r="F9" i="1"/>
  <c r="F15" i="1"/>
  <c r="F16" i="1"/>
  <c r="F17" i="1"/>
  <c r="F21" i="1"/>
  <c r="F22" i="1"/>
  <c r="F24" i="1"/>
  <c r="F6" i="1"/>
  <c r="F32" i="1" l="1"/>
  <c r="D24" i="10"/>
  <c r="F10" i="1"/>
  <c r="F11" i="1" l="1"/>
  <c r="G31" i="10"/>
  <c r="F24" i="10" l="1"/>
  <c r="H17" i="10"/>
  <c r="G17" i="10"/>
  <c r="F17" i="10"/>
  <c r="E17" i="10"/>
  <c r="F27" i="10" l="1"/>
  <c r="F7" i="1" l="1"/>
  <c r="F31" i="1" s="1"/>
  <c r="E22" i="10"/>
  <c r="F22" i="10" s="1"/>
  <c r="F29" i="10"/>
  <c r="F31" i="10" l="1"/>
  <c r="H28" i="10" s="1"/>
  <c r="F27" i="1"/>
  <c r="F34" i="1" s="1"/>
  <c r="G34" i="1"/>
  <c r="H26" i="10" l="1"/>
  <c r="H25" i="10"/>
  <c r="H29" i="10"/>
  <c r="H23" i="10"/>
  <c r="F33" i="1"/>
  <c r="H24" i="10"/>
  <c r="H22" i="10"/>
  <c r="H27" i="10"/>
  <c r="H13" i="1" l="1"/>
  <c r="H23" i="1"/>
  <c r="H31" i="10"/>
  <c r="H31" i="1"/>
  <c r="H32" i="1"/>
  <c r="H14" i="1"/>
  <c r="H33" i="1"/>
  <c r="F35" i="1"/>
  <c r="H21" i="1"/>
  <c r="H22" i="1"/>
  <c r="H12" i="1"/>
  <c r="H27" i="1"/>
  <c r="H24" i="1"/>
  <c r="H11" i="1"/>
  <c r="H10" i="1"/>
  <c r="H9" i="1"/>
  <c r="H8" i="1"/>
  <c r="H7" i="1"/>
  <c r="H17" i="1"/>
  <c r="H16" i="1"/>
  <c r="H15" i="1"/>
  <c r="H6" i="1"/>
  <c r="H34" i="1" l="1"/>
</calcChain>
</file>

<file path=xl/sharedStrings.xml><?xml version="1.0" encoding="utf-8"?>
<sst xmlns="http://schemas.openxmlformats.org/spreadsheetml/2006/main" count="153" uniqueCount="90">
  <si>
    <t>Categorie</t>
  </si>
  <si>
    <t>Contactpersoon</t>
  </si>
  <si>
    <t>Ton CO2</t>
  </si>
  <si>
    <t>Eenheid</t>
  </si>
  <si>
    <t>Aantal vestigingen</t>
  </si>
  <si>
    <t>Elektriciteit</t>
  </si>
  <si>
    <t>Algemene gegevens</t>
  </si>
  <si>
    <t>Verwarming</t>
  </si>
  <si>
    <t>Machines</t>
  </si>
  <si>
    <t>CO2-factor</t>
  </si>
  <si>
    <t>Gegevens</t>
  </si>
  <si>
    <t>CO2 emissie inventarisatie</t>
  </si>
  <si>
    <t>Bedrijfsnaam</t>
  </si>
  <si>
    <t>Huidige datum</t>
  </si>
  <si>
    <t>Organisatie grenzen</t>
  </si>
  <si>
    <t>Hoofdonderneming</t>
  </si>
  <si>
    <t>CO2 emissie calculator</t>
  </si>
  <si>
    <t>Aantal</t>
  </si>
  <si>
    <t>Inventarisatiejaar</t>
  </si>
  <si>
    <t>Dochteronderneming(en)</t>
  </si>
  <si>
    <t>m³</t>
  </si>
  <si>
    <t>ltr</t>
  </si>
  <si>
    <t>kWh</t>
  </si>
  <si>
    <t>Aardgas</t>
  </si>
  <si>
    <t>Grijs</t>
  </si>
  <si>
    <t>Machines en auto's</t>
  </si>
  <si>
    <t>BM=</t>
  </si>
  <si>
    <t>Controleer altijd de WTW factoren op www.co2emmissiefactoren.nl</t>
  </si>
  <si>
    <t>Basisjaar</t>
  </si>
  <si>
    <t xml:space="preserve">CO2 = </t>
  </si>
  <si>
    <t>Huidig jaar</t>
  </si>
  <si>
    <t>CO2 reductie %</t>
  </si>
  <si>
    <t>Scope 1</t>
  </si>
  <si>
    <t>Scope 2</t>
  </si>
  <si>
    <t>Scope 3</t>
  </si>
  <si>
    <t>Business travel</t>
  </si>
  <si>
    <t>km</t>
  </si>
  <si>
    <t xml:space="preserve">CO2 emissie scope 1, 2, 3 (business travel) in tonnen totaal </t>
  </si>
  <si>
    <t>Proc.</t>
  </si>
  <si>
    <t xml:space="preserve">*incl. “garantie van oorsprong” als bedoeld en uitgegeven door CertiQ of SMK keurmerk. </t>
  </si>
  <si>
    <t>Onderhoud</t>
  </si>
  <si>
    <t>Handgereedschap</t>
  </si>
  <si>
    <t>kg</t>
  </si>
  <si>
    <t>Menggas 20% co2 80% argon</t>
  </si>
  <si>
    <t>Emissiefactoren conform www.CO2Emissiefactoren.nl. Voor Acetyleen en mengas www.milieubarometer.nl</t>
  </si>
  <si>
    <t xml:space="preserve">Diesel </t>
  </si>
  <si>
    <t xml:space="preserve">CO2 emissie scope 1, 2 en 3 (business travel) in tonnen totaal </t>
  </si>
  <si>
    <t>HVO 20</t>
  </si>
  <si>
    <t>HVO 50</t>
  </si>
  <si>
    <t>HVO 10</t>
  </si>
  <si>
    <t>Scope2</t>
  </si>
  <si>
    <t>Scope 3 (business travel)</t>
  </si>
  <si>
    <t>Controle</t>
  </si>
  <si>
    <t>Benzine</t>
  </si>
  <si>
    <t>Geen</t>
  </si>
  <si>
    <t>HVO 100</t>
  </si>
  <si>
    <t>Groen</t>
  </si>
  <si>
    <t>Groen uit biomassa</t>
  </si>
  <si>
    <t>Personenauto werknemers diesel</t>
  </si>
  <si>
    <t>Waar mogelijk specificeren!</t>
  </si>
  <si>
    <t xml:space="preserve">Aspen Alkylaat 4 T </t>
  </si>
  <si>
    <t>W&amp;E van Kasteren B.V.</t>
  </si>
  <si>
    <t>J. van Loon</t>
  </si>
  <si>
    <t>Diesel (Traxx Zero)</t>
  </si>
  <si>
    <t>LPG</t>
  </si>
  <si>
    <t>Elektra</t>
  </si>
  <si>
    <t>Motomix Stihl</t>
  </si>
  <si>
    <t>Voertuigen</t>
  </si>
  <si>
    <t>Biomassa</t>
  </si>
  <si>
    <t>CO2 emissie inventarisatie     1e halfjaar 2022</t>
  </si>
  <si>
    <t>Verbruik</t>
  </si>
  <si>
    <t>Verbruik in kWh</t>
  </si>
  <si>
    <t>Onderdeel</t>
  </si>
  <si>
    <t>Aantal %</t>
  </si>
  <si>
    <t>Stroom normaal</t>
  </si>
  <si>
    <t>Wind (NL)</t>
  </si>
  <si>
    <t>Stroom dal</t>
  </si>
  <si>
    <t>Wind (EU)</t>
  </si>
  <si>
    <t>Totaal</t>
  </si>
  <si>
    <t>Zon (NL)</t>
  </si>
  <si>
    <t>Biomassa (NL)</t>
  </si>
  <si>
    <t>Teruglevering</t>
  </si>
  <si>
    <t>Normaal</t>
  </si>
  <si>
    <t>Dal</t>
  </si>
  <si>
    <t>CO2 emissie Periode 15-12-2021 tm 15-12-2022</t>
  </si>
  <si>
    <t>Emissiefactor</t>
  </si>
  <si>
    <t>CO2 emissie</t>
  </si>
  <si>
    <t>Wind / Zon (NL)</t>
  </si>
  <si>
    <t>Stroometiket Periode 15-12-2021 tm 01-07-2022</t>
  </si>
  <si>
    <t>2022 (1e halfjaar)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</si>
</sst>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€&quot;\ * #,##0.00_-;_-&quot;€&quot;\ * #,##0.00\-;_-&quot;€&quot;\ * &quot;-&quot;??_-;_-@_-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[$-413]d\ mmmm\ yyyy;@"/>
    <numFmt numFmtId="170" formatCode="&quot;€&quot;\ #,##0"/>
    <numFmt numFmtId="171" formatCode="0.0%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Open Sans"/>
      <family val="2"/>
    </font>
    <font>
      <sz val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B3B60"/>
      <name val="Calibri"/>
      <family val="2"/>
      <scheme val="minor"/>
    </font>
    <font>
      <sz val="11"/>
      <color rgb="FF009AA6"/>
      <name val="Calibri"/>
      <family val="2"/>
      <scheme val="minor"/>
    </font>
    <font>
      <b/>
      <sz val="11"/>
      <color rgb="FF0B3B60"/>
      <name val="Calibri"/>
      <family val="2"/>
      <scheme val="minor"/>
    </font>
    <font>
      <sz val="9"/>
      <color rgb="FF0B3B6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0B3B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9" fillId="2" borderId="0" applyNumberFormat="0" applyBorder="0" applyAlignment="0" applyProtection="0"/>
    <xf numFmtId="0" fontId="13" fillId="5" borderId="1" applyNumberFormat="0" applyAlignment="0" applyProtection="0"/>
    <xf numFmtId="0" fontId="15" fillId="6" borderId="2" applyNumberFormat="0" applyAlignment="0" applyProtection="0"/>
    <xf numFmtId="0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4" borderId="1" applyNumberFormat="0" applyAlignment="0" applyProtection="0"/>
    <xf numFmtId="0" fontId="14" fillId="0" borderId="3" applyNumberFormat="0" applyFill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8" borderId="7" applyNumberFormat="0" applyFont="0" applyAlignment="0" applyProtection="0"/>
    <xf numFmtId="0" fontId="12" fillId="5" borderId="8" applyNumberFormat="0" applyAlignment="0" applyProtection="0"/>
    <xf numFmtId="9" fontId="20" fillId="0" borderId="0" applyFont="0" applyFill="0" applyBorder="0" applyAlignment="0" applyProtection="0"/>
    <xf numFmtId="0" fontId="22" fillId="0" borderId="0">
      <alignment horizontal="right"/>
    </xf>
    <xf numFmtId="0" fontId="22" fillId="0" borderId="0">
      <alignment horizontal="left"/>
    </xf>
    <xf numFmtId="0" fontId="20" fillId="0" borderId="0"/>
    <xf numFmtId="0" fontId="4" fillId="0" borderId="0" applyNumberFormat="0" applyFill="0" applyBorder="0" applyAlignment="0" applyProtection="0"/>
    <xf numFmtId="0" fontId="23" fillId="0" borderId="0">
      <alignment horizontal="left" vertical="top"/>
    </xf>
    <xf numFmtId="0" fontId="24" fillId="0" borderId="0">
      <alignment horizontal="left"/>
    </xf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4">
    <xf numFmtId="0" fontId="0" fillId="0" borderId="0" xfId="0"/>
    <xf numFmtId="0" fontId="25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horizontal="center" vertical="top"/>
      <protection locked="0"/>
    </xf>
    <xf numFmtId="0" fontId="25" fillId="0" borderId="12" xfId="0" applyFont="1" applyBorder="1" applyAlignment="1" applyProtection="1">
      <alignment vertical="top"/>
      <protection locked="0"/>
    </xf>
    <xf numFmtId="0" fontId="26" fillId="10" borderId="10" xfId="0" applyFont="1" applyFill="1" applyBorder="1" applyAlignment="1" applyProtection="1">
      <alignment vertical="top"/>
      <protection locked="0"/>
    </xf>
    <xf numFmtId="0" fontId="26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/>
      <protection locked="0"/>
    </xf>
    <xf numFmtId="171" fontId="27" fillId="10" borderId="0" xfId="0" applyNumberFormat="1" applyFont="1" applyFill="1" applyAlignment="1" applyProtection="1">
      <alignment vertical="top"/>
      <protection locked="0"/>
    </xf>
    <xf numFmtId="0" fontId="26" fillId="10" borderId="14" xfId="0" applyFont="1" applyFill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4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horizontal="center" vertical="top"/>
      <protection locked="0"/>
    </xf>
    <xf numFmtId="0" fontId="26" fillId="0" borderId="12" xfId="0" applyFont="1" applyBorder="1" applyAlignment="1" applyProtection="1">
      <alignment vertical="top"/>
      <protection locked="0"/>
    </xf>
    <xf numFmtId="0" fontId="26" fillId="9" borderId="0" xfId="0" applyFont="1" applyFill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0" fontId="27" fillId="10" borderId="13" xfId="0" applyFont="1" applyFill="1" applyBorder="1" applyAlignment="1" applyProtection="1">
      <alignment vertical="top"/>
      <protection locked="0"/>
    </xf>
    <xf numFmtId="0" fontId="27" fillId="10" borderId="10" xfId="0" applyFont="1" applyFill="1" applyBorder="1" applyAlignment="1" applyProtection="1">
      <alignment vertical="top"/>
      <protection locked="0"/>
    </xf>
    <xf numFmtId="165" fontId="27" fillId="10" borderId="14" xfId="0" applyNumberFormat="1" applyFont="1" applyFill="1" applyBorder="1" applyAlignment="1">
      <alignment vertical="top"/>
    </xf>
    <xf numFmtId="0" fontId="30" fillId="10" borderId="13" xfId="0" applyFont="1" applyFill="1" applyBorder="1" applyAlignment="1" applyProtection="1">
      <alignment vertical="top"/>
      <protection locked="0"/>
    </xf>
    <xf numFmtId="0" fontId="30" fillId="10" borderId="10" xfId="0" applyFont="1" applyFill="1" applyBorder="1" applyAlignment="1" applyProtection="1">
      <alignment horizontal="center" vertical="top"/>
      <protection locked="0"/>
    </xf>
    <xf numFmtId="0" fontId="30" fillId="10" borderId="10" xfId="0" applyFont="1" applyFill="1" applyBorder="1" applyAlignment="1" applyProtection="1">
      <alignment vertical="top"/>
      <protection locked="0"/>
    </xf>
    <xf numFmtId="0" fontId="30" fillId="10" borderId="14" xfId="0" applyFont="1" applyFill="1" applyBorder="1" applyAlignment="1" applyProtection="1">
      <alignment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0" fillId="0" borderId="0" xfId="0" applyFont="1" applyAlignment="1" applyProtection="1">
      <alignment horizontal="center" vertical="top"/>
      <protection locked="0"/>
    </xf>
    <xf numFmtId="0" fontId="32" fillId="0" borderId="15" xfId="0" applyFont="1" applyBorder="1" applyAlignment="1" applyProtection="1">
      <alignment vertical="top"/>
      <protection locked="0"/>
    </xf>
    <xf numFmtId="0" fontId="32" fillId="0" borderId="10" xfId="0" applyFont="1" applyBorder="1" applyAlignment="1" applyProtection="1">
      <alignment vertical="top"/>
      <protection locked="0"/>
    </xf>
    <xf numFmtId="0" fontId="32" fillId="0" borderId="16" xfId="0" applyFont="1" applyBorder="1" applyAlignment="1" applyProtection="1">
      <alignment vertical="top"/>
      <protection locked="0"/>
    </xf>
    <xf numFmtId="169" fontId="32" fillId="0" borderId="13" xfId="0" applyNumberFormat="1" applyFont="1" applyBorder="1" applyAlignment="1" applyProtection="1">
      <alignment horizontal="left" vertical="top"/>
      <protection locked="0"/>
    </xf>
    <xf numFmtId="0" fontId="32" fillId="0" borderId="17" xfId="0" applyFont="1" applyBorder="1" applyAlignment="1" applyProtection="1">
      <alignment vertical="top"/>
      <protection locked="0"/>
    </xf>
    <xf numFmtId="0" fontId="33" fillId="10" borderId="10" xfId="0" applyFont="1" applyFill="1" applyBorder="1" applyAlignment="1" applyProtection="1">
      <alignment horizontal="center" vertical="top"/>
      <protection locked="0"/>
    </xf>
    <xf numFmtId="0" fontId="33" fillId="10" borderId="10" xfId="0" applyFont="1" applyFill="1" applyBorder="1" applyAlignment="1" applyProtection="1">
      <alignment vertical="top"/>
      <protection locked="0"/>
    </xf>
    <xf numFmtId="0" fontId="33" fillId="10" borderId="14" xfId="0" applyFont="1" applyFill="1" applyBorder="1" applyAlignment="1" applyProtection="1">
      <alignment vertical="top"/>
      <protection locked="0"/>
    </xf>
    <xf numFmtId="0" fontId="32" fillId="0" borderId="12" xfId="0" applyFont="1" applyBorder="1" applyAlignment="1" applyProtection="1">
      <alignment vertical="top"/>
      <protection locked="0"/>
    </xf>
    <xf numFmtId="170" fontId="32" fillId="0" borderId="12" xfId="0" applyNumberFormat="1" applyFont="1" applyBorder="1" applyAlignment="1" applyProtection="1">
      <alignment horizontal="right" vertical="top"/>
      <protection locked="0"/>
    </xf>
    <xf numFmtId="0" fontId="32" fillId="0" borderId="12" xfId="0" applyFont="1" applyBorder="1" applyAlignment="1" applyProtection="1">
      <alignment horizontal="right" vertical="top"/>
      <protection locked="0"/>
    </xf>
    <xf numFmtId="3" fontId="32" fillId="0" borderId="12" xfId="0" applyNumberFormat="1" applyFont="1" applyBorder="1" applyAlignment="1" applyProtection="1">
      <alignment horizontal="right" vertical="top"/>
      <protection locked="0"/>
    </xf>
    <xf numFmtId="0" fontId="32" fillId="0" borderId="12" xfId="0" applyFont="1" applyBorder="1" applyAlignment="1" applyProtection="1">
      <alignment horizontal="left" vertical="top"/>
      <protection locked="0"/>
    </xf>
    <xf numFmtId="0" fontId="34" fillId="0" borderId="12" xfId="0" applyFont="1" applyBorder="1" applyAlignment="1">
      <alignment horizontal="left" vertical="top"/>
    </xf>
    <xf numFmtId="0" fontId="34" fillId="0" borderId="12" xfId="0" applyFont="1" applyBorder="1" applyAlignment="1">
      <alignment horizontal="center" vertical="top"/>
    </xf>
    <xf numFmtId="0" fontId="34" fillId="0" borderId="12" xfId="0" applyFont="1" applyBorder="1" applyAlignment="1">
      <alignment vertical="top"/>
    </xf>
    <xf numFmtId="165" fontId="30" fillId="10" borderId="14" xfId="0" applyNumberFormat="1" applyFont="1" applyFill="1" applyBorder="1" applyAlignment="1">
      <alignment vertical="top"/>
    </xf>
    <xf numFmtId="0" fontId="34" fillId="0" borderId="15" xfId="0" applyFont="1" applyBorder="1" applyAlignment="1" applyProtection="1">
      <alignment vertical="top"/>
      <protection locked="0"/>
    </xf>
    <xf numFmtId="171" fontId="32" fillId="0" borderId="12" xfId="0" applyNumberFormat="1" applyFont="1" applyBorder="1" applyAlignment="1" applyProtection="1">
      <alignment vertical="top"/>
      <protection locked="0"/>
    </xf>
    <xf numFmtId="9" fontId="32" fillId="0" borderId="12" xfId="13" applyNumberFormat="1" applyFont="1" applyFill="1" applyBorder="1" applyAlignment="1" applyProtection="1">
      <alignment vertical="top"/>
      <protection locked="0"/>
    </xf>
    <xf numFmtId="0" fontId="32" fillId="0" borderId="12" xfId="13" applyFont="1" applyFill="1" applyBorder="1" applyAlignment="1" applyProtection="1">
      <alignment vertical="top"/>
    </xf>
    <xf numFmtId="0" fontId="32" fillId="0" borderId="12" xfId="0" applyFont="1" applyBorder="1" applyAlignment="1">
      <alignment vertical="top"/>
    </xf>
    <xf numFmtId="3" fontId="32" fillId="0" borderId="12" xfId="0" applyNumberFormat="1" applyFont="1" applyBorder="1" applyAlignment="1" applyProtection="1">
      <alignment vertical="top"/>
      <protection locked="0"/>
    </xf>
    <xf numFmtId="3" fontId="32" fillId="0" borderId="12" xfId="0" applyNumberFormat="1" applyFont="1" applyBorder="1" applyAlignment="1">
      <alignment vertical="top"/>
    </xf>
    <xf numFmtId="0" fontId="32" fillId="0" borderId="0" xfId="0" applyFont="1" applyAlignment="1" applyProtection="1">
      <alignment vertical="top"/>
      <protection locked="0"/>
    </xf>
    <xf numFmtId="0" fontId="32" fillId="0" borderId="12" xfId="0" applyFont="1" applyBorder="1" applyAlignment="1">
      <alignment wrapText="1"/>
    </xf>
    <xf numFmtId="0" fontId="34" fillId="0" borderId="12" xfId="0" applyFont="1" applyBorder="1" applyAlignment="1" applyProtection="1">
      <alignment horizontal="right" vertical="top"/>
      <protection locked="0"/>
    </xf>
    <xf numFmtId="0" fontId="34" fillId="0" borderId="14" xfId="0" applyFont="1" applyBorder="1" applyAlignment="1" applyProtection="1">
      <alignment horizontal="right" vertical="top"/>
      <protection locked="0"/>
    </xf>
    <xf numFmtId="3" fontId="32" fillId="0" borderId="12" xfId="0" applyNumberFormat="1" applyFont="1" applyBorder="1" applyAlignment="1" applyProtection="1">
      <alignment horizontal="left" vertical="top"/>
      <protection locked="0"/>
    </xf>
    <xf numFmtId="171" fontId="30" fillId="10" borderId="14" xfId="0" applyNumberFormat="1" applyFont="1" applyFill="1" applyBorder="1" applyAlignment="1">
      <alignment vertical="top"/>
    </xf>
    <xf numFmtId="0" fontId="32" fillId="0" borderId="13" xfId="0" applyFont="1" applyBorder="1" applyAlignment="1" applyProtection="1">
      <alignment horizontal="left" vertical="top"/>
      <protection locked="0"/>
    </xf>
    <xf numFmtId="0" fontId="32" fillId="0" borderId="12" xfId="0" applyFont="1" applyBorder="1" applyAlignment="1">
      <alignment horizontal="left" vertical="center"/>
    </xf>
    <xf numFmtId="9" fontId="32" fillId="0" borderId="12" xfId="13" applyNumberFormat="1" applyFont="1" applyFill="1" applyBorder="1" applyAlignment="1" applyProtection="1">
      <alignment horizontal="left" vertical="top"/>
      <protection locked="0"/>
    </xf>
    <xf numFmtId="0" fontId="32" fillId="0" borderId="12" xfId="0" applyFont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165" fontId="32" fillId="0" borderId="12" xfId="0" applyNumberFormat="1" applyFont="1" applyBorder="1" applyAlignment="1">
      <alignment vertical="top"/>
    </xf>
    <xf numFmtId="0" fontId="32" fillId="9" borderId="10" xfId="0" applyFont="1" applyFill="1" applyBorder="1" applyAlignment="1" applyProtection="1">
      <alignment vertical="top"/>
      <protection locked="0"/>
    </xf>
    <xf numFmtId="0" fontId="26" fillId="10" borderId="0" xfId="0" applyFont="1" applyFill="1" applyAlignment="1" applyProtection="1">
      <alignment vertical="top"/>
      <protection locked="0"/>
    </xf>
    <xf numFmtId="0" fontId="28" fillId="0" borderId="0" xfId="0" applyFont="1" applyAlignment="1">
      <alignment vertical="top"/>
    </xf>
    <xf numFmtId="0" fontId="32" fillId="0" borderId="13" xfId="0" applyFont="1" applyBorder="1" applyAlignment="1" applyProtection="1">
      <alignment vertical="top"/>
      <protection locked="0"/>
    </xf>
    <xf numFmtId="3" fontId="32" fillId="11" borderId="12" xfId="0" applyNumberFormat="1" applyFont="1" applyFill="1" applyBorder="1" applyAlignment="1" applyProtection="1">
      <alignment vertical="top"/>
      <protection locked="0"/>
    </xf>
    <xf numFmtId="0" fontId="32" fillId="9" borderId="0" xfId="0" applyFont="1" applyFill="1" applyAlignment="1" applyProtection="1">
      <alignment vertical="top"/>
      <protection locked="0"/>
    </xf>
    <xf numFmtId="0" fontId="32" fillId="0" borderId="0" xfId="0" applyFont="1" applyAlignment="1">
      <alignment vertical="top"/>
    </xf>
    <xf numFmtId="0" fontId="32" fillId="0" borderId="13" xfId="0" applyFont="1" applyBorder="1" applyAlignment="1">
      <alignment vertical="top"/>
    </xf>
    <xf numFmtId="0" fontId="32" fillId="11" borderId="0" xfId="0" applyFont="1" applyFill="1" applyAlignment="1" applyProtection="1">
      <alignment vertical="top"/>
      <protection locked="0"/>
    </xf>
    <xf numFmtId="165" fontId="32" fillId="0" borderId="0" xfId="0" applyNumberFormat="1" applyFont="1" applyAlignment="1">
      <alignment vertical="top"/>
    </xf>
    <xf numFmtId="0" fontId="35" fillId="0" borderId="0" xfId="0" applyFont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165" fontId="36" fillId="0" borderId="0" xfId="0" applyNumberFormat="1" applyFont="1" applyAlignment="1">
      <alignment vertical="top"/>
    </xf>
    <xf numFmtId="0" fontId="32" fillId="11" borderId="12" xfId="0" applyFont="1" applyFill="1" applyBorder="1" applyAlignment="1" applyProtection="1">
      <alignment vertical="top"/>
      <protection locked="0"/>
    </xf>
    <xf numFmtId="0" fontId="32" fillId="0" borderId="0" xfId="0" applyFont="1"/>
    <xf numFmtId="3" fontId="32" fillId="0" borderId="12" xfId="0" applyNumberFormat="1" applyFont="1" applyBorder="1" applyAlignment="1">
      <alignment horizontal="right" vertical="top"/>
    </xf>
    <xf numFmtId="171" fontId="32" fillId="0" borderId="0" xfId="0" applyNumberFormat="1" applyFont="1" applyAlignment="1" applyProtection="1">
      <alignment vertical="top"/>
      <protection locked="0"/>
    </xf>
    <xf numFmtId="9" fontId="32" fillId="0" borderId="12" xfId="13" applyNumberFormat="1" applyFont="1" applyFill="1" applyBorder="1" applyAlignment="1" applyProtection="1">
      <alignment vertical="top" wrapText="1"/>
      <protection locked="0"/>
    </xf>
    <xf numFmtId="0" fontId="25" fillId="12" borderId="0" xfId="0" applyFont="1" applyFill="1" applyAlignment="1" applyProtection="1">
      <alignment vertical="top"/>
      <protection locked="0"/>
    </xf>
    <xf numFmtId="0" fontId="37" fillId="12" borderId="0" xfId="0" applyFont="1" applyFill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9" fillId="13" borderId="12" xfId="0" applyFont="1" applyFill="1" applyBorder="1"/>
    <xf numFmtId="0" fontId="1" fillId="0" borderId="12" xfId="0" applyFont="1" applyBorder="1"/>
    <xf numFmtId="0" fontId="1" fillId="0" borderId="17" xfId="0" applyFont="1" applyBorder="1"/>
    <xf numFmtId="0" fontId="0" fillId="0" borderId="12" xfId="0" applyBorder="1"/>
    <xf numFmtId="0" fontId="1" fillId="0" borderId="16" xfId="0" applyFont="1" applyBorder="1"/>
    <xf numFmtId="0" fontId="0" fillId="13" borderId="12" xfId="0" applyFill="1" applyBorder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left"/>
    </xf>
    <xf numFmtId="2" fontId="0" fillId="0" borderId="12" xfId="0" applyNumberFormat="1" applyBorder="1"/>
    <xf numFmtId="4" fontId="32" fillId="0" borderId="12" xfId="0" applyNumberFormat="1" applyFont="1" applyBorder="1" applyAlignment="1">
      <alignment vertical="top"/>
    </xf>
    <xf numFmtId="0" fontId="31" fillId="0" borderId="11" xfId="0" applyFont="1" applyBorder="1" applyAlignment="1" applyProtection="1">
      <alignment vertical="top"/>
      <protection locked="0"/>
    </xf>
    <xf numFmtId="0" fontId="31" fillId="0" borderId="11" xfId="0" applyFont="1" applyBorder="1" applyAlignment="1" applyProtection="1">
      <alignment horizontal="center" vertical="top"/>
      <protection locked="0"/>
    </xf>
    <xf numFmtId="49" fontId="32" fillId="0" borderId="13" xfId="0" applyNumberFormat="1" applyFont="1" applyBorder="1" applyAlignment="1" applyProtection="1">
      <alignment horizontal="left" vertical="top"/>
      <protection locked="0"/>
    </xf>
    <xf numFmtId="49" fontId="32" fillId="0" borderId="10" xfId="0" applyNumberFormat="1" applyFont="1" applyBorder="1" applyAlignment="1" applyProtection="1">
      <alignment horizontal="left" vertical="top"/>
      <protection locked="0"/>
    </xf>
    <xf numFmtId="0" fontId="32" fillId="0" borderId="13" xfId="0" applyFont="1" applyBorder="1" applyAlignment="1" applyProtection="1">
      <alignment horizontal="left" vertical="top"/>
      <protection locked="0"/>
    </xf>
    <xf numFmtId="0" fontId="32" fillId="0" borderId="10" xfId="0" applyFont="1" applyBorder="1" applyAlignment="1" applyProtection="1">
      <alignment horizontal="left" vertical="top"/>
      <protection locked="0"/>
    </xf>
    <xf numFmtId="0" fontId="32" fillId="0" borderId="14" xfId="0" applyFont="1" applyBorder="1" applyAlignment="1" applyProtection="1">
      <alignment horizontal="left" vertical="top"/>
      <protection locked="0"/>
    </xf>
    <xf numFmtId="0" fontId="39" fillId="13" borderId="13" xfId="0" applyFont="1" applyFill="1" applyBorder="1" applyAlignment="1">
      <alignment horizontal="left"/>
    </xf>
    <xf numFmtId="0" fontId="39" fillId="13" borderId="10" xfId="0" applyFont="1" applyFill="1" applyBorder="1" applyAlignment="1">
      <alignment horizontal="left"/>
    </xf>
    <xf numFmtId="0" fontId="39" fillId="13" borderId="14" xfId="0" applyFont="1" applyFill="1" applyBorder="1" applyAlignment="1">
      <alignment horizontal="left"/>
    </xf>
    <xf numFmtId="0" fontId="39" fillId="13" borderId="12" xfId="0" applyFont="1" applyFill="1" applyBorder="1" applyAlignment="1">
      <alignment horizontal="left"/>
    </xf>
  </cellXfs>
  <cellStyles count="35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Comma 2" xfId="4" xr:uid="{00000000-0005-0000-0000-000003000000}"/>
    <cellStyle name="Comma_hfc-pfc(1)" xfId="5" xr:uid="{00000000-0005-0000-0000-000004000000}"/>
    <cellStyle name="Euro" xfId="6" xr:uid="{00000000-0005-0000-0000-000005000000}"/>
    <cellStyle name="Explanatory Text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Hyperlink" xfId="13" builtinId="8"/>
    <cellStyle name="Input" xfId="14" xr:uid="{00000000-0005-0000-0000-00000D000000}"/>
    <cellStyle name="Linked Cell" xfId="15" xr:uid="{00000000-0005-0000-0000-00000E000000}"/>
    <cellStyle name="Milliers [0]_Annex_comb_guideline_version4-2" xfId="16" xr:uid="{00000000-0005-0000-0000-00000F000000}"/>
    <cellStyle name="Milliers_Annex_comb_guideline_version4-2" xfId="17" xr:uid="{00000000-0005-0000-0000-000010000000}"/>
    <cellStyle name="Monétaire [0]_Annex comb guideline 4-7" xfId="18" xr:uid="{00000000-0005-0000-0000-000011000000}"/>
    <cellStyle name="Monétaire_Annex_comb_guideline_version4-2" xfId="19" xr:uid="{00000000-0005-0000-0000-000012000000}"/>
    <cellStyle name="Neutral" xfId="20" xr:uid="{00000000-0005-0000-0000-000013000000}"/>
    <cellStyle name="Normal 2" xfId="21" xr:uid="{00000000-0005-0000-0000-000014000000}"/>
    <cellStyle name="Normal 3" xfId="22" xr:uid="{00000000-0005-0000-0000-000015000000}"/>
    <cellStyle name="Normal_FinalVersionTool" xfId="23" xr:uid="{00000000-0005-0000-0000-000016000000}"/>
    <cellStyle name="Note" xfId="24" xr:uid="{00000000-0005-0000-0000-000017000000}"/>
    <cellStyle name="Output" xfId="25" xr:uid="{00000000-0005-0000-0000-000018000000}"/>
    <cellStyle name="Percent 4" xfId="26" xr:uid="{00000000-0005-0000-0000-000019000000}"/>
    <cellStyle name="Source Hed" xfId="27" xr:uid="{00000000-0005-0000-0000-00001A000000}"/>
    <cellStyle name="Source Text" xfId="28" xr:uid="{00000000-0005-0000-0000-00001B000000}"/>
    <cellStyle name="Standaard" xfId="0" builtinId="0"/>
    <cellStyle name="Standaard 2" xfId="29" xr:uid="{00000000-0005-0000-0000-00001D000000}"/>
    <cellStyle name="Title" xfId="30" xr:uid="{00000000-0005-0000-0000-00001E000000}"/>
    <cellStyle name="Title-1" xfId="31" xr:uid="{00000000-0005-0000-0000-00001F000000}"/>
    <cellStyle name="Title-2" xfId="32" xr:uid="{00000000-0005-0000-0000-000020000000}"/>
    <cellStyle name="Total" xfId="33" xr:uid="{00000000-0005-0000-0000-000021000000}"/>
    <cellStyle name="Warning Text" xfId="34" xr:uid="{00000000-0005-0000-0000-000022000000}"/>
  </cellStyles>
  <dxfs count="0"/>
  <tableStyles count="0" defaultTableStyle="TableStyleMedium9" defaultPivotStyle="PivotStyleLight16"/>
  <colors>
    <mruColors>
      <color rgb="FF0B3B60"/>
      <color rgb="FF1DC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Footprint!$F$21</c:f>
              <c:strCache>
                <c:ptCount val="1"/>
                <c:pt idx="0">
                  <c:v>Ton CO2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6F7-4296-A62C-31B39BDC6CFB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6F7-4296-A62C-31B39BDC6CFB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6F7-4296-A62C-31B39BDC6CFB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6F7-4296-A62C-31B39BDC6CFB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6F7-4296-A62C-31B39BDC6CFB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6F7-4296-A62C-31B39BDC6CFB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D75-434C-A3EE-FB6EE8C80EE5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678-45DC-8147-D43E335B51B0}"/>
              </c:ext>
            </c:extLst>
          </c:dPt>
          <c:dLbls>
            <c:dLbl>
              <c:idx val="2"/>
              <c:layout>
                <c:manualLayout>
                  <c:x val="6.743167552704811E-2"/>
                  <c:y val="-1.15614584321538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F7-4296-A62C-31B39BDC6CFB}"/>
                </c:ext>
              </c:extLst>
            </c:dLbl>
            <c:dLbl>
              <c:idx val="3"/>
              <c:layout>
                <c:manualLayout>
                  <c:x val="-4.7750557681549281E-2"/>
                  <c:y val="-1.22806817822470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F7-4296-A62C-31B39BDC6CF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Footprint!$A$22:$B$29</c:f>
              <c:multiLvlStrCache>
                <c:ptCount val="7"/>
                <c:lvl>
                  <c:pt idx="0">
                    <c:v>Aardgas</c:v>
                  </c:pt>
                  <c:pt idx="1">
                    <c:v>Benzine</c:v>
                  </c:pt>
                  <c:pt idx="2">
                    <c:v>Diesel </c:v>
                  </c:pt>
                  <c:pt idx="3">
                    <c:v>Motomix Stihl</c:v>
                  </c:pt>
                  <c:pt idx="4">
                    <c:v>Grijs</c:v>
                  </c:pt>
                  <c:pt idx="5">
                    <c:v>Biomassa</c:v>
                  </c:pt>
                  <c:pt idx="6">
                    <c:v>Groen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 en auto's</c:v>
                  </c:pt>
                  <c:pt idx="3">
                    <c:v>Handgereedschap</c:v>
                  </c:pt>
                  <c:pt idx="4">
                    <c:v>Elektra</c:v>
                  </c:pt>
                  <c:pt idx="5">
                    <c:v>Elektra</c:v>
                  </c:pt>
                  <c:pt idx="6">
                    <c:v>Elektra</c:v>
                  </c:pt>
                </c:lvl>
              </c:multiLvlStrCache>
            </c:multiLvlStrRef>
          </c:cat>
          <c:val>
            <c:numRef>
              <c:f>Footprint!$F$22:$F$29</c:f>
              <c:numCache>
                <c:formatCode>#,##0.0</c:formatCode>
                <c:ptCount val="7"/>
                <c:pt idx="0">
                  <c:v>2.3727299999999998</c:v>
                </c:pt>
                <c:pt idx="1">
                  <c:v>1.7010240000000001</c:v>
                </c:pt>
                <c:pt idx="2">
                  <c:v>23.626666</c:v>
                </c:pt>
                <c:pt idx="3">
                  <c:v>0</c:v>
                </c:pt>
                <c:pt idx="4">
                  <c:v>3.9319139999999999E-3</c:v>
                </c:pt>
                <c:pt idx="5">
                  <c:v>3.6276856000000003E-2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7-4296-A62C-31B39BDC6CFB}"/>
            </c:ext>
          </c:extLst>
        </c:ser>
        <c:ser>
          <c:idx val="1"/>
          <c:order val="1"/>
          <c:tx>
            <c:strRef>
              <c:f>Footprint!$G$21</c:f>
              <c:strCache>
                <c:ptCount val="1"/>
              </c:strCache>
            </c:strRef>
          </c:tx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Footprint!$A$22:$B$29</c:f>
              <c:multiLvlStrCache>
                <c:ptCount val="7"/>
                <c:lvl>
                  <c:pt idx="0">
                    <c:v>Aardgas</c:v>
                  </c:pt>
                  <c:pt idx="1">
                    <c:v>Benzine</c:v>
                  </c:pt>
                  <c:pt idx="2">
                    <c:v>Diesel </c:v>
                  </c:pt>
                  <c:pt idx="3">
                    <c:v>Motomix Stihl</c:v>
                  </c:pt>
                  <c:pt idx="4">
                    <c:v>Grijs</c:v>
                  </c:pt>
                  <c:pt idx="5">
                    <c:v>Biomassa</c:v>
                  </c:pt>
                  <c:pt idx="6">
                    <c:v>Groen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 en auto's</c:v>
                  </c:pt>
                  <c:pt idx="3">
                    <c:v>Handgereedschap</c:v>
                  </c:pt>
                  <c:pt idx="4">
                    <c:v>Elektra</c:v>
                  </c:pt>
                  <c:pt idx="5">
                    <c:v>Elektra</c:v>
                  </c:pt>
                  <c:pt idx="6">
                    <c:v>Elektra</c:v>
                  </c:pt>
                </c:lvl>
              </c:multiLvlStrCache>
            </c:multiLvlStrRef>
          </c:cat>
          <c:val>
            <c:numRef>
              <c:f>Footprint!$G$22:$G$29</c:f>
            </c:numRef>
          </c:val>
          <c:extLst>
            <c:ext xmlns:c16="http://schemas.microsoft.com/office/drawing/2014/chart" uri="{C3380CC4-5D6E-409C-BE32-E72D297353CC}">
              <c16:uniqueId val="{00000001-D6F7-4296-A62C-31B39BDC6C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31</xdr:row>
      <xdr:rowOff>19049</xdr:rowOff>
    </xdr:from>
    <xdr:to>
      <xdr:col>8</xdr:col>
      <xdr:colOff>9524</xdr:colOff>
      <xdr:row>57</xdr:row>
      <xdr:rowOff>9524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D5614FD-3892-4EA7-8F4D-CE08A27D3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M40"/>
  <sheetViews>
    <sheetView tabSelected="1" zoomScaleNormal="100" workbookViewId="0">
      <selection activeCell="F22" sqref="F22"/>
    </sheetView>
  </sheetViews>
  <sheetFormatPr defaultColWidth="9.140625" defaultRowHeight="12" x14ac:dyDescent="0.2"/>
  <cols>
    <col min="1" max="1" width="19.85546875" style="1" customWidth="1"/>
    <col min="2" max="2" width="26.28515625" style="1" bestFit="1" customWidth="1"/>
    <col min="3" max="3" width="8.28515625" style="1" bestFit="1" customWidth="1"/>
    <col min="4" max="5" width="10.42578125" style="1" bestFit="1" customWidth="1"/>
    <col min="6" max="6" width="8.28515625" style="1" bestFit="1" customWidth="1"/>
    <col min="7" max="7" width="0" style="1" hidden="1" customWidth="1"/>
    <col min="8" max="8" width="7.140625" style="1" bestFit="1" customWidth="1"/>
    <col min="9" max="16384" width="9.140625" style="1"/>
  </cols>
  <sheetData>
    <row r="1" spans="1:9" ht="15" x14ac:dyDescent="0.2">
      <c r="A1" s="16" t="s">
        <v>69</v>
      </c>
      <c r="B1" s="5"/>
      <c r="C1" s="5"/>
      <c r="D1" s="5"/>
      <c r="E1" s="5"/>
      <c r="F1" s="9"/>
      <c r="G1" s="9"/>
      <c r="H1" s="9"/>
    </row>
    <row r="2" spans="1:9" ht="15" x14ac:dyDescent="0.2">
      <c r="A2" s="93" t="s">
        <v>27</v>
      </c>
      <c r="B2" s="93"/>
      <c r="C2" s="93"/>
      <c r="D2" s="93"/>
      <c r="E2" s="93"/>
      <c r="F2" s="93"/>
    </row>
    <row r="3" spans="1:9" ht="15" x14ac:dyDescent="0.2">
      <c r="A3" s="2"/>
      <c r="B3" s="2"/>
      <c r="C3" s="2"/>
      <c r="D3" s="2"/>
      <c r="E3" s="2"/>
      <c r="G3" s="4"/>
    </row>
    <row r="4" spans="1:9" ht="15" x14ac:dyDescent="0.2">
      <c r="A4" s="40" t="s">
        <v>0</v>
      </c>
      <c r="B4" s="40" t="s">
        <v>10</v>
      </c>
      <c r="C4" s="40" t="s">
        <v>3</v>
      </c>
      <c r="D4" s="40" t="s">
        <v>17</v>
      </c>
      <c r="E4" s="40" t="s">
        <v>9</v>
      </c>
      <c r="F4" s="40" t="s">
        <v>2</v>
      </c>
      <c r="G4" s="33"/>
      <c r="H4" s="42" t="s">
        <v>38</v>
      </c>
    </row>
    <row r="5" spans="1:9" ht="15" x14ac:dyDescent="0.2">
      <c r="A5" s="40" t="s">
        <v>32</v>
      </c>
      <c r="B5" s="40"/>
      <c r="C5" s="40"/>
      <c r="D5" s="40"/>
      <c r="E5" s="40"/>
      <c r="F5" s="40"/>
      <c r="G5" s="64"/>
      <c r="H5" s="42"/>
    </row>
    <row r="6" spans="1:9" ht="15" hidden="1" x14ac:dyDescent="0.2">
      <c r="A6" s="46" t="s">
        <v>7</v>
      </c>
      <c r="B6" s="44" t="s">
        <v>23</v>
      </c>
      <c r="C6" s="46" t="s">
        <v>20</v>
      </c>
      <c r="D6" s="65">
        <v>0</v>
      </c>
      <c r="E6" s="48">
        <v>2085</v>
      </c>
      <c r="F6" s="60">
        <f>(D6*$E6)/1000000</f>
        <v>0</v>
      </c>
      <c r="G6" s="64"/>
      <c r="H6" s="43">
        <f t="shared" ref="H6:H17" si="0">F6/F$34</f>
        <v>0</v>
      </c>
      <c r="I6" s="79"/>
    </row>
    <row r="7" spans="1:9" ht="15" x14ac:dyDescent="0.2">
      <c r="A7" s="46" t="s">
        <v>7</v>
      </c>
      <c r="B7" s="44" t="s">
        <v>23</v>
      </c>
      <c r="C7" s="46" t="s">
        <v>21</v>
      </c>
      <c r="D7" s="65">
        <v>1138</v>
      </c>
      <c r="E7" s="48">
        <v>2085</v>
      </c>
      <c r="F7" s="60">
        <f t="shared" ref="F7:F27" si="1">(D7*$E7)/1000000</f>
        <v>2.3727299999999998</v>
      </c>
      <c r="G7" s="49"/>
      <c r="H7" s="43">
        <f t="shared" si="0"/>
        <v>8.5532668335404849E-2</v>
      </c>
    </row>
    <row r="8" spans="1:9" ht="15" x14ac:dyDescent="0.2">
      <c r="A8" s="46" t="s">
        <v>25</v>
      </c>
      <c r="B8" s="44" t="s">
        <v>63</v>
      </c>
      <c r="C8" s="46" t="s">
        <v>21</v>
      </c>
      <c r="D8" s="65">
        <v>7243</v>
      </c>
      <c r="E8" s="48">
        <v>3262</v>
      </c>
      <c r="F8" s="60">
        <f t="shared" si="1"/>
        <v>23.626666</v>
      </c>
      <c r="G8" s="49"/>
      <c r="H8" s="43">
        <f t="shared" si="0"/>
        <v>0.85169900783038377</v>
      </c>
    </row>
    <row r="9" spans="1:9" ht="15.6" customHeight="1" x14ac:dyDescent="0.2">
      <c r="A9" s="46" t="s">
        <v>8</v>
      </c>
      <c r="B9" s="44" t="s">
        <v>53</v>
      </c>
      <c r="C9" s="46" t="s">
        <v>21</v>
      </c>
      <c r="D9" s="65">
        <f>476+135</f>
        <v>611</v>
      </c>
      <c r="E9" s="48">
        <v>2784</v>
      </c>
      <c r="F9" s="60">
        <f t="shared" si="1"/>
        <v>1.7010240000000001</v>
      </c>
      <c r="G9" s="61"/>
      <c r="H9" s="43">
        <f t="shared" si="0"/>
        <v>6.1318869665981261E-2</v>
      </c>
    </row>
    <row r="10" spans="1:9" ht="15.6" hidden="1" customHeight="1" x14ac:dyDescent="0.2">
      <c r="A10" s="46" t="s">
        <v>8</v>
      </c>
      <c r="B10" s="45" t="s">
        <v>49</v>
      </c>
      <c r="C10" s="46" t="s">
        <v>21</v>
      </c>
      <c r="D10" s="65"/>
      <c r="E10" s="48">
        <v>2967</v>
      </c>
      <c r="F10" s="60">
        <f t="shared" si="1"/>
        <v>0</v>
      </c>
      <c r="G10" s="66"/>
      <c r="H10" s="43">
        <f t="shared" si="0"/>
        <v>0</v>
      </c>
    </row>
    <row r="11" spans="1:9" ht="15.6" hidden="1" customHeight="1" x14ac:dyDescent="0.2">
      <c r="A11" s="46" t="s">
        <v>8</v>
      </c>
      <c r="B11" s="45" t="s">
        <v>47</v>
      </c>
      <c r="C11" s="46" t="s">
        <v>21</v>
      </c>
      <c r="D11" s="65"/>
      <c r="E11" s="48">
        <v>2672</v>
      </c>
      <c r="F11" s="60">
        <f t="shared" si="1"/>
        <v>0</v>
      </c>
      <c r="G11" s="66"/>
      <c r="H11" s="43">
        <f t="shared" si="0"/>
        <v>0</v>
      </c>
    </row>
    <row r="12" spans="1:9" ht="15" hidden="1" x14ac:dyDescent="0.2">
      <c r="A12" s="46" t="s">
        <v>8</v>
      </c>
      <c r="B12" s="45" t="s">
        <v>48</v>
      </c>
      <c r="C12" s="46" t="s">
        <v>21</v>
      </c>
      <c r="D12" s="65"/>
      <c r="E12" s="76">
        <v>1788</v>
      </c>
      <c r="F12" s="60">
        <f>(D12*E12)/1000000</f>
        <v>0</v>
      </c>
      <c r="G12" s="49"/>
      <c r="H12" s="43">
        <f t="shared" si="0"/>
        <v>0</v>
      </c>
    </row>
    <row r="13" spans="1:9" ht="15" hidden="1" x14ac:dyDescent="0.2">
      <c r="A13" s="46" t="s">
        <v>67</v>
      </c>
      <c r="B13" s="45" t="s">
        <v>55</v>
      </c>
      <c r="C13" s="46" t="s">
        <v>21</v>
      </c>
      <c r="D13" s="65"/>
      <c r="E13" s="76">
        <v>314</v>
      </c>
      <c r="F13" s="60">
        <f>(D13*E13)/1000000</f>
        <v>0</v>
      </c>
      <c r="G13" s="49"/>
      <c r="H13" s="43">
        <f t="shared" si="0"/>
        <v>0</v>
      </c>
    </row>
    <row r="14" spans="1:9" ht="15" x14ac:dyDescent="0.2">
      <c r="A14" s="46" t="s">
        <v>41</v>
      </c>
      <c r="B14" s="46" t="s">
        <v>66</v>
      </c>
      <c r="C14" s="46" t="s">
        <v>21</v>
      </c>
      <c r="D14" s="65">
        <v>0</v>
      </c>
      <c r="E14" s="48">
        <v>2784</v>
      </c>
      <c r="F14" s="60">
        <f t="shared" ref="F14" si="2">(D14*$E14)/1000000</f>
        <v>0</v>
      </c>
      <c r="G14" s="61"/>
      <c r="H14" s="43">
        <f t="shared" si="0"/>
        <v>0</v>
      </c>
    </row>
    <row r="15" spans="1:9" ht="15" hidden="1" x14ac:dyDescent="0.2">
      <c r="A15" s="46" t="s">
        <v>41</v>
      </c>
      <c r="B15" s="46" t="s">
        <v>60</v>
      </c>
      <c r="C15" s="46" t="s">
        <v>21</v>
      </c>
      <c r="D15" s="65"/>
      <c r="E15" s="48">
        <v>2784</v>
      </c>
      <c r="F15" s="60">
        <f t="shared" si="1"/>
        <v>0</v>
      </c>
      <c r="G15" s="61"/>
      <c r="H15" s="43">
        <f t="shared" si="0"/>
        <v>0</v>
      </c>
    </row>
    <row r="16" spans="1:9" ht="15" hidden="1" x14ac:dyDescent="0.2">
      <c r="A16" s="46" t="s">
        <v>40</v>
      </c>
      <c r="B16" s="46" t="s">
        <v>43</v>
      </c>
      <c r="C16" s="46" t="s">
        <v>42</v>
      </c>
      <c r="D16" s="65"/>
      <c r="E16" s="48">
        <v>78.7</v>
      </c>
      <c r="F16" s="60">
        <f t="shared" si="1"/>
        <v>0</v>
      </c>
      <c r="G16" s="66"/>
      <c r="H16" s="43">
        <f t="shared" si="0"/>
        <v>0</v>
      </c>
      <c r="I16" s="80"/>
    </row>
    <row r="17" spans="1:13" ht="15" hidden="1" x14ac:dyDescent="0.2">
      <c r="A17" s="46" t="s">
        <v>8</v>
      </c>
      <c r="B17" s="46" t="s">
        <v>64</v>
      </c>
      <c r="C17" s="46" t="s">
        <v>42</v>
      </c>
      <c r="D17" s="65"/>
      <c r="E17" s="48">
        <v>1798</v>
      </c>
      <c r="F17" s="60">
        <f t="shared" si="1"/>
        <v>0</v>
      </c>
      <c r="G17" s="66"/>
      <c r="H17" s="43">
        <f t="shared" si="0"/>
        <v>0</v>
      </c>
      <c r="I17" s="80"/>
    </row>
    <row r="18" spans="1:13" ht="15" x14ac:dyDescent="0.2">
      <c r="A18" s="46"/>
      <c r="B18" s="46"/>
      <c r="C18" s="46"/>
      <c r="D18" s="47"/>
      <c r="E18" s="48"/>
      <c r="F18" s="60"/>
      <c r="G18" s="66"/>
      <c r="H18" s="43"/>
    </row>
    <row r="19" spans="1:13" ht="15" x14ac:dyDescent="0.2">
      <c r="A19" s="46"/>
      <c r="B19" s="67"/>
      <c r="C19" s="46"/>
      <c r="D19" s="47"/>
      <c r="E19" s="48"/>
      <c r="F19" s="60"/>
      <c r="G19" s="66"/>
      <c r="H19" s="43"/>
    </row>
    <row r="20" spans="1:13" ht="15" x14ac:dyDescent="0.2">
      <c r="A20" s="40" t="s">
        <v>33</v>
      </c>
      <c r="B20" s="45"/>
      <c r="C20" s="46"/>
      <c r="D20" s="47"/>
      <c r="E20" s="48"/>
      <c r="F20" s="60"/>
      <c r="G20" s="49"/>
      <c r="H20" s="43"/>
      <c r="K20" s="81"/>
    </row>
    <row r="21" spans="1:13" ht="15" x14ac:dyDescent="0.2">
      <c r="A21" s="46" t="s">
        <v>5</v>
      </c>
      <c r="B21" s="44" t="s">
        <v>24</v>
      </c>
      <c r="C21" s="46" t="s">
        <v>22</v>
      </c>
      <c r="D21" s="65">
        <f>'Berekening elektra'!C15</f>
        <v>7.5179999999999998</v>
      </c>
      <c r="E21" s="48">
        <v>523</v>
      </c>
      <c r="F21" s="92">
        <f t="shared" si="1"/>
        <v>3.9319139999999999E-3</v>
      </c>
      <c r="G21" s="49"/>
      <c r="H21" s="43">
        <f>F21/F$34</f>
        <v>1.4173845995344393E-4</v>
      </c>
      <c r="I21" s="79"/>
    </row>
    <row r="22" spans="1:13" ht="15" x14ac:dyDescent="0.2">
      <c r="A22" s="68" t="s">
        <v>5</v>
      </c>
      <c r="B22" s="46" t="s">
        <v>56</v>
      </c>
      <c r="C22" s="46" t="s">
        <v>22</v>
      </c>
      <c r="D22" s="65">
        <f>'Berekening elektra'!C14</f>
        <v>1674.0079999999998</v>
      </c>
      <c r="E22" s="33">
        <v>0</v>
      </c>
      <c r="F22" s="60">
        <f t="shared" si="1"/>
        <v>0</v>
      </c>
      <c r="G22" s="49"/>
      <c r="H22" s="43">
        <f>F22/F$34</f>
        <v>0</v>
      </c>
    </row>
    <row r="23" spans="1:13" ht="15" x14ac:dyDescent="0.2">
      <c r="A23" s="68" t="s">
        <v>5</v>
      </c>
      <c r="B23" s="46" t="s">
        <v>57</v>
      </c>
      <c r="C23" s="46" t="s">
        <v>22</v>
      </c>
      <c r="D23" s="65">
        <f>'Berekening elektra'!C16</f>
        <v>824.47399999999993</v>
      </c>
      <c r="E23" s="33">
        <v>44</v>
      </c>
      <c r="F23" s="92">
        <f t="shared" ref="F23" si="3">(D23*$E23)/1000000</f>
        <v>3.6276856000000003E-2</v>
      </c>
      <c r="G23" s="49"/>
      <c r="H23" s="43">
        <f>F23/F$34</f>
        <v>1.3077157082766442E-3</v>
      </c>
      <c r="I23" s="79"/>
    </row>
    <row r="24" spans="1:13" ht="15" x14ac:dyDescent="0.2">
      <c r="A24" s="33" t="s">
        <v>5</v>
      </c>
      <c r="B24" s="33" t="s">
        <v>81</v>
      </c>
      <c r="C24" s="33" t="s">
        <v>22</v>
      </c>
      <c r="D24" s="74">
        <f>'Berekening elektra'!H10</f>
        <v>-2350</v>
      </c>
      <c r="E24" s="33">
        <v>0</v>
      </c>
      <c r="F24" s="60">
        <f t="shared" si="1"/>
        <v>0</v>
      </c>
      <c r="G24" s="49"/>
      <c r="H24" s="43">
        <f>F24/F$34</f>
        <v>0</v>
      </c>
    </row>
    <row r="25" spans="1:13" ht="15" x14ac:dyDescent="0.2">
      <c r="A25" s="33"/>
      <c r="B25" s="49"/>
      <c r="C25" s="33"/>
      <c r="D25" s="69"/>
      <c r="E25" s="33"/>
      <c r="F25" s="60"/>
      <c r="G25" s="49"/>
      <c r="H25" s="43"/>
    </row>
    <row r="26" spans="1:13" ht="15" x14ac:dyDescent="0.2">
      <c r="A26" s="40" t="s">
        <v>34</v>
      </c>
      <c r="B26" s="44"/>
      <c r="C26" s="46"/>
      <c r="D26" s="47"/>
      <c r="E26" s="48"/>
      <c r="F26" s="60"/>
      <c r="G26" s="49"/>
      <c r="H26" s="43"/>
      <c r="J26" s="63"/>
    </row>
    <row r="27" spans="1:13" ht="30" x14ac:dyDescent="0.2">
      <c r="A27" s="46" t="s">
        <v>35</v>
      </c>
      <c r="B27" s="78" t="s">
        <v>58</v>
      </c>
      <c r="C27" s="46" t="s">
        <v>36</v>
      </c>
      <c r="D27" s="65"/>
      <c r="E27" s="46">
        <v>203</v>
      </c>
      <c r="F27" s="60">
        <f t="shared" si="1"/>
        <v>0</v>
      </c>
      <c r="G27" s="49"/>
      <c r="H27" s="43">
        <f>F27/F$34</f>
        <v>0</v>
      </c>
      <c r="I27" s="79" t="s">
        <v>59</v>
      </c>
    </row>
    <row r="28" spans="1:13" ht="15" x14ac:dyDescent="0.2">
      <c r="A28" s="49" t="s">
        <v>39</v>
      </c>
      <c r="B28" s="49"/>
      <c r="C28" s="49"/>
      <c r="D28" s="49"/>
      <c r="E28" s="67"/>
      <c r="F28" s="70"/>
      <c r="G28" s="71"/>
      <c r="H28" s="71"/>
      <c r="M28" s="81"/>
    </row>
    <row r="29" spans="1:13" ht="15" x14ac:dyDescent="0.25">
      <c r="A29" s="75" t="s">
        <v>44</v>
      </c>
      <c r="B29" s="49"/>
      <c r="C29" s="49"/>
      <c r="D29" s="49"/>
      <c r="E29" s="67"/>
      <c r="F29" s="70"/>
      <c r="G29" s="71"/>
      <c r="H29" s="71"/>
    </row>
    <row r="30" spans="1:13" ht="15" x14ac:dyDescent="0.2">
      <c r="A30" s="49"/>
      <c r="B30" s="49"/>
      <c r="C30" s="49"/>
      <c r="D30" s="49"/>
      <c r="E30" s="67"/>
      <c r="F30" s="70"/>
      <c r="G30" s="71"/>
      <c r="H30" s="71"/>
    </row>
    <row r="31" spans="1:13" ht="15" x14ac:dyDescent="0.2">
      <c r="A31" s="49" t="s">
        <v>32</v>
      </c>
      <c r="B31" s="49"/>
      <c r="C31" s="49"/>
      <c r="D31" s="49"/>
      <c r="E31" s="67"/>
      <c r="F31" s="70">
        <f>F6+F7+F8+F9+F10+F11+F12+F13+F14+F15+F16+F17</f>
        <v>27.700420000000001</v>
      </c>
      <c r="G31" s="49"/>
      <c r="H31" s="77">
        <f>F31/F$34</f>
        <v>0.99855054583176994</v>
      </c>
    </row>
    <row r="32" spans="1:13" ht="15" x14ac:dyDescent="0.2">
      <c r="A32" s="49" t="s">
        <v>50</v>
      </c>
      <c r="B32" s="49"/>
      <c r="C32" s="49"/>
      <c r="D32" s="49"/>
      <c r="E32" s="67"/>
      <c r="F32" s="70">
        <f>F21+F22+F23+F24</f>
        <v>4.0208770000000005E-2</v>
      </c>
      <c r="G32" s="49"/>
      <c r="H32" s="77">
        <f>F32/F$34</f>
        <v>1.4494541682300883E-3</v>
      </c>
    </row>
    <row r="33" spans="1:8" ht="15" x14ac:dyDescent="0.2">
      <c r="A33" s="49" t="s">
        <v>51</v>
      </c>
      <c r="B33" s="2"/>
      <c r="C33" s="2"/>
      <c r="D33" s="2"/>
      <c r="E33" s="6"/>
      <c r="F33" s="70">
        <f>F27</f>
        <v>0</v>
      </c>
      <c r="G33" s="2"/>
      <c r="H33" s="77">
        <f>F33/F$34</f>
        <v>0</v>
      </c>
    </row>
    <row r="34" spans="1:8" ht="15" x14ac:dyDescent="0.2">
      <c r="A34" s="16" t="s">
        <v>37</v>
      </c>
      <c r="B34" s="17"/>
      <c r="C34" s="17"/>
      <c r="D34" s="17"/>
      <c r="E34" s="17"/>
      <c r="F34" s="18">
        <f>SUM(F6:F27)</f>
        <v>27.740628770000001</v>
      </c>
      <c r="G34" s="18">
        <f>SUM(G6:G27)</f>
        <v>0</v>
      </c>
      <c r="H34" s="8">
        <f>SUM(H6:H27)</f>
        <v>0.99999999999999989</v>
      </c>
    </row>
    <row r="35" spans="1:8" ht="14.25" customHeight="1" x14ac:dyDescent="0.2">
      <c r="A35" s="72" t="s">
        <v>52</v>
      </c>
      <c r="B35" s="2"/>
      <c r="C35" s="2"/>
      <c r="D35" s="2"/>
      <c r="E35" s="6"/>
      <c r="F35" s="73">
        <f>SUM(F31:F33)</f>
        <v>27.740628770000001</v>
      </c>
    </row>
    <row r="40" spans="1:8" ht="12.75" x14ac:dyDescent="0.2">
      <c r="A40" s="15" t="s">
        <v>44</v>
      </c>
    </row>
  </sheetData>
  <sheetProtection formatCells="0" deleteColumns="0" deleteRows="0"/>
  <mergeCells count="1">
    <mergeCell ref="A2:F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  <headerFooter alignWithMargins="0">
    <oddFooter>&amp;L&amp;G&amp;R&amp;"Calibri,Standaard"&amp;11©Cumela Advies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view="pageBreakPreview" zoomScale="60" zoomScaleNormal="100" workbookViewId="0">
      <selection activeCell="R22" sqref="R22"/>
    </sheetView>
  </sheetViews>
  <sheetFormatPr defaultColWidth="9.140625" defaultRowHeight="12" x14ac:dyDescent="0.2"/>
  <cols>
    <col min="1" max="1" width="23.5703125" style="1" customWidth="1"/>
    <col min="2" max="2" width="26" style="7" customWidth="1"/>
    <col min="3" max="3" width="8.28515625" style="1" customWidth="1"/>
    <col min="4" max="4" width="7.5703125" style="1" bestFit="1" customWidth="1"/>
    <col min="5" max="5" width="10.42578125" style="1" bestFit="1" customWidth="1"/>
    <col min="6" max="6" width="8.28515625" style="1" customWidth="1"/>
    <col min="7" max="7" width="0" style="1" hidden="1" customWidth="1"/>
    <col min="8" max="8" width="7.7109375" style="1" bestFit="1" customWidth="1"/>
    <col min="9" max="16384" width="9.140625" style="1"/>
  </cols>
  <sheetData>
    <row r="1" spans="1:8" ht="15" x14ac:dyDescent="0.2">
      <c r="A1" s="19" t="s">
        <v>11</v>
      </c>
      <c r="B1" s="20"/>
      <c r="C1" s="21"/>
      <c r="D1" s="21"/>
      <c r="E1" s="21"/>
      <c r="F1" s="22"/>
      <c r="G1" s="22"/>
      <c r="H1" s="22"/>
    </row>
    <row r="2" spans="1:8" ht="15" x14ac:dyDescent="0.2">
      <c r="A2" s="94" t="s">
        <v>27</v>
      </c>
      <c r="B2" s="94"/>
      <c r="C2" s="94"/>
      <c r="D2" s="94"/>
      <c r="E2" s="94"/>
      <c r="F2" s="94"/>
      <c r="G2" s="2"/>
      <c r="H2" s="2"/>
    </row>
    <row r="3" spans="1:8" ht="15" x14ac:dyDescent="0.2">
      <c r="A3" s="19" t="s">
        <v>6</v>
      </c>
      <c r="B3" s="20"/>
      <c r="C3" s="21"/>
      <c r="D3" s="21"/>
      <c r="E3" s="21"/>
      <c r="F3" s="22"/>
      <c r="G3" s="22"/>
      <c r="H3" s="22"/>
    </row>
    <row r="4" spans="1:8" ht="15" x14ac:dyDescent="0.2">
      <c r="A4" s="23"/>
      <c r="B4" s="24"/>
      <c r="C4" s="23"/>
      <c r="D4" s="23"/>
      <c r="E4" s="23"/>
      <c r="F4" s="23"/>
      <c r="G4" s="2"/>
      <c r="H4" s="2"/>
    </row>
    <row r="5" spans="1:8" ht="15" x14ac:dyDescent="0.2">
      <c r="A5" s="25" t="s">
        <v>12</v>
      </c>
      <c r="B5" s="55" t="s">
        <v>61</v>
      </c>
      <c r="C5" s="26"/>
      <c r="D5" s="10"/>
      <c r="E5" s="10"/>
      <c r="F5" s="10"/>
      <c r="G5" s="10"/>
      <c r="H5" s="11"/>
    </row>
    <row r="6" spans="1:8" ht="15" x14ac:dyDescent="0.2">
      <c r="A6" s="27" t="s">
        <v>13</v>
      </c>
      <c r="B6" s="28">
        <v>44784</v>
      </c>
      <c r="C6" s="26"/>
      <c r="D6" s="10"/>
      <c r="E6" s="10"/>
      <c r="F6" s="10"/>
      <c r="G6" s="10"/>
      <c r="H6" s="11"/>
    </row>
    <row r="7" spans="1:8" ht="15" x14ac:dyDescent="0.2">
      <c r="A7" s="27" t="s">
        <v>18</v>
      </c>
      <c r="B7" s="55" t="s">
        <v>89</v>
      </c>
      <c r="C7" s="26"/>
      <c r="D7" s="10"/>
      <c r="E7" s="10"/>
      <c r="F7" s="10"/>
      <c r="G7" s="10"/>
      <c r="H7" s="11"/>
    </row>
    <row r="8" spans="1:8" ht="15" x14ac:dyDescent="0.2">
      <c r="A8" s="29" t="s">
        <v>1</v>
      </c>
      <c r="B8" s="95" t="s">
        <v>62</v>
      </c>
      <c r="C8" s="96"/>
      <c r="D8" s="10"/>
      <c r="E8" s="12"/>
      <c r="F8" s="10"/>
      <c r="G8" s="10"/>
      <c r="H8" s="11"/>
    </row>
    <row r="9" spans="1:8" ht="15" x14ac:dyDescent="0.2">
      <c r="A9" s="2"/>
      <c r="B9" s="3"/>
      <c r="C9" s="2"/>
      <c r="D9" s="2"/>
      <c r="E9" s="2"/>
      <c r="F9" s="2"/>
      <c r="G9" s="2"/>
      <c r="H9" s="2"/>
    </row>
    <row r="10" spans="1:8" ht="15" hidden="1" x14ac:dyDescent="0.2">
      <c r="A10" s="19" t="s">
        <v>14</v>
      </c>
      <c r="B10" s="30"/>
      <c r="C10" s="31"/>
      <c r="D10" s="31"/>
      <c r="E10" s="31"/>
      <c r="F10" s="32"/>
      <c r="G10" s="32"/>
      <c r="H10" s="32"/>
    </row>
    <row r="11" spans="1:8" ht="15" hidden="1" x14ac:dyDescent="0.2">
      <c r="A11" s="2"/>
      <c r="B11" s="3"/>
      <c r="C11" s="2"/>
      <c r="D11" s="2"/>
      <c r="E11" s="2"/>
      <c r="F11" s="2"/>
      <c r="G11" s="2"/>
      <c r="H11" s="2"/>
    </row>
    <row r="12" spans="1:8" ht="15" hidden="1" x14ac:dyDescent="0.2">
      <c r="A12" s="25" t="s">
        <v>15</v>
      </c>
      <c r="B12" s="97" t="s">
        <v>61</v>
      </c>
      <c r="C12" s="98"/>
      <c r="D12" s="98"/>
      <c r="E12" s="98"/>
      <c r="F12" s="98"/>
      <c r="G12" s="98"/>
      <c r="H12" s="99"/>
    </row>
    <row r="13" spans="1:8" ht="15" hidden="1" x14ac:dyDescent="0.2">
      <c r="A13" s="27" t="s">
        <v>19</v>
      </c>
      <c r="B13" s="97" t="s">
        <v>54</v>
      </c>
      <c r="C13" s="98"/>
      <c r="D13" s="98"/>
      <c r="E13" s="98"/>
      <c r="F13" s="98"/>
      <c r="G13" s="98"/>
      <c r="H13" s="99"/>
    </row>
    <row r="14" spans="1:8" ht="15" hidden="1" x14ac:dyDescent="0.2">
      <c r="A14" s="27" t="s">
        <v>4</v>
      </c>
      <c r="B14" s="55">
        <v>1</v>
      </c>
      <c r="C14" s="33"/>
      <c r="D14" s="33"/>
      <c r="E14" s="51" t="s">
        <v>32</v>
      </c>
      <c r="F14" s="52" t="s">
        <v>33</v>
      </c>
      <c r="G14" s="52" t="s">
        <v>34</v>
      </c>
      <c r="H14" s="52" t="s">
        <v>34</v>
      </c>
    </row>
    <row r="15" spans="1:8" ht="15" hidden="1" x14ac:dyDescent="0.2">
      <c r="A15" s="33" t="s">
        <v>28</v>
      </c>
      <c r="B15" s="34" t="s">
        <v>26</v>
      </c>
      <c r="C15" s="35">
        <v>100</v>
      </c>
      <c r="D15" s="35" t="s">
        <v>29</v>
      </c>
      <c r="E15" s="36">
        <v>100</v>
      </c>
      <c r="F15" s="33">
        <v>100</v>
      </c>
      <c r="G15" s="33">
        <v>100</v>
      </c>
      <c r="H15" s="33">
        <v>100</v>
      </c>
    </row>
    <row r="16" spans="1:8" ht="15" hidden="1" x14ac:dyDescent="0.2">
      <c r="A16" s="33" t="s">
        <v>30</v>
      </c>
      <c r="B16" s="34" t="s">
        <v>26</v>
      </c>
      <c r="C16" s="35">
        <v>100</v>
      </c>
      <c r="D16" s="35" t="s">
        <v>29</v>
      </c>
      <c r="E16" s="36">
        <v>100</v>
      </c>
      <c r="F16" s="33">
        <v>100</v>
      </c>
      <c r="G16" s="33">
        <v>100</v>
      </c>
      <c r="H16" s="33">
        <v>100</v>
      </c>
    </row>
    <row r="17" spans="1:8" ht="15" hidden="1" x14ac:dyDescent="0.2">
      <c r="A17" s="33" t="s">
        <v>31</v>
      </c>
      <c r="B17" s="36"/>
      <c r="C17" s="37"/>
      <c r="D17" s="35"/>
      <c r="E17" s="53">
        <f>C16-E16</f>
        <v>0</v>
      </c>
      <c r="F17" s="33">
        <f>C16-F16</f>
        <v>0</v>
      </c>
      <c r="G17" s="33" t="e">
        <f t="shared" ref="G17" si="0">D16-G16</f>
        <v>#VALUE!</v>
      </c>
      <c r="H17" s="33">
        <f>C16-H16</f>
        <v>0</v>
      </c>
    </row>
    <row r="18" spans="1:8" ht="15" x14ac:dyDescent="0.2">
      <c r="A18" s="2"/>
      <c r="B18" s="3"/>
      <c r="C18" s="2"/>
      <c r="D18" s="2"/>
      <c r="E18" s="2"/>
      <c r="F18" s="2"/>
      <c r="G18" s="13"/>
      <c r="H18" s="2"/>
    </row>
    <row r="19" spans="1:8" ht="15" x14ac:dyDescent="0.2">
      <c r="A19" s="19" t="s">
        <v>16</v>
      </c>
      <c r="B19" s="20"/>
      <c r="C19" s="5"/>
      <c r="D19" s="5"/>
      <c r="E19" s="5"/>
      <c r="F19" s="62"/>
      <c r="G19" s="13"/>
      <c r="H19" s="21"/>
    </row>
    <row r="20" spans="1:8" ht="15" x14ac:dyDescent="0.2">
      <c r="A20" s="2"/>
      <c r="B20" s="3"/>
      <c r="C20" s="2"/>
      <c r="D20" s="2"/>
      <c r="E20" s="2"/>
      <c r="F20" s="2"/>
      <c r="G20" s="13"/>
      <c r="H20" s="2"/>
    </row>
    <row r="21" spans="1:8" ht="15" x14ac:dyDescent="0.2">
      <c r="A21" s="38" t="s">
        <v>0</v>
      </c>
      <c r="B21" s="38" t="s">
        <v>10</v>
      </c>
      <c r="C21" s="39" t="s">
        <v>3</v>
      </c>
      <c r="D21" s="40" t="s">
        <v>17</v>
      </c>
      <c r="E21" s="40" t="s">
        <v>9</v>
      </c>
      <c r="F21" s="40" t="s">
        <v>2</v>
      </c>
      <c r="G21" s="33"/>
      <c r="H21" s="42" t="s">
        <v>38</v>
      </c>
    </row>
    <row r="22" spans="1:8" ht="15" x14ac:dyDescent="0.2">
      <c r="A22" s="56" t="s">
        <v>7</v>
      </c>
      <c r="B22" s="57" t="str">
        <f>'Uw verbruiksgegevens'!B7</f>
        <v>Aardgas</v>
      </c>
      <c r="C22" s="58" t="s">
        <v>20</v>
      </c>
      <c r="D22" s="47">
        <f>'Uw verbruiksgegevens'!D7</f>
        <v>1138</v>
      </c>
      <c r="E22" s="59">
        <f>'Uw verbruiksgegevens'!E7</f>
        <v>2085</v>
      </c>
      <c r="F22" s="60">
        <f>(D22*E22)/1000000</f>
        <v>2.3727299999999998</v>
      </c>
      <c r="G22" s="33"/>
      <c r="H22" s="43">
        <f t="shared" ref="H22:H29" si="1">F22/F$31</f>
        <v>8.5532668335404849E-2</v>
      </c>
    </row>
    <row r="23" spans="1:8" ht="15" x14ac:dyDescent="0.2">
      <c r="A23" s="56" t="s">
        <v>25</v>
      </c>
      <c r="B23" s="57" t="s">
        <v>53</v>
      </c>
      <c r="C23" s="58" t="s">
        <v>21</v>
      </c>
      <c r="D23" s="47">
        <f>'Uw verbruiksgegevens'!D9</f>
        <v>611</v>
      </c>
      <c r="E23" s="59">
        <v>2784</v>
      </c>
      <c r="F23" s="60">
        <f>(D23*E23)/1000000</f>
        <v>1.7010240000000001</v>
      </c>
      <c r="G23" s="33"/>
      <c r="H23" s="43">
        <f t="shared" si="1"/>
        <v>6.1318869665981261E-2</v>
      </c>
    </row>
    <row r="24" spans="1:8" ht="15" x14ac:dyDescent="0.2">
      <c r="A24" s="56" t="s">
        <v>25</v>
      </c>
      <c r="B24" s="57" t="s">
        <v>45</v>
      </c>
      <c r="C24" s="58" t="s">
        <v>21</v>
      </c>
      <c r="D24" s="47">
        <f>'Uw verbruiksgegevens'!D8</f>
        <v>7243</v>
      </c>
      <c r="E24" s="59">
        <f>'Uw verbruiksgegevens'!E8</f>
        <v>3262</v>
      </c>
      <c r="F24" s="60">
        <f t="shared" ref="F24:F29" si="2">(D24*E24)/1000000</f>
        <v>23.626666</v>
      </c>
      <c r="G24" s="33"/>
      <c r="H24" s="43">
        <f t="shared" si="1"/>
        <v>0.85169900783038377</v>
      </c>
    </row>
    <row r="25" spans="1:8" ht="15" x14ac:dyDescent="0.2">
      <c r="A25" s="56" t="str">
        <f>'Uw verbruiksgegevens'!A14</f>
        <v>Handgereedschap</v>
      </c>
      <c r="B25" s="57" t="str">
        <f>'Uw verbruiksgegevens'!B14</f>
        <v>Motomix Stihl</v>
      </c>
      <c r="C25" s="58" t="s">
        <v>21</v>
      </c>
      <c r="D25" s="47">
        <f>'Uw verbruiksgegevens'!D14</f>
        <v>0</v>
      </c>
      <c r="E25" s="59">
        <f>'Uw verbruiksgegevens'!E14</f>
        <v>2784</v>
      </c>
      <c r="F25" s="60">
        <f t="shared" ref="F25:F26" si="3">(D25*E25)/1000000</f>
        <v>0</v>
      </c>
      <c r="G25" s="33"/>
      <c r="H25" s="43">
        <f t="shared" si="1"/>
        <v>0</v>
      </c>
    </row>
    <row r="26" spans="1:8" ht="15" hidden="1" x14ac:dyDescent="0.2">
      <c r="A26" s="56" t="str">
        <f>'Uw verbruiksgegevens'!A15</f>
        <v>Handgereedschap</v>
      </c>
      <c r="B26" s="57" t="str">
        <f>'Uw verbruiksgegevens'!B15</f>
        <v xml:space="preserve">Aspen Alkylaat 4 T </v>
      </c>
      <c r="C26" s="58" t="s">
        <v>21</v>
      </c>
      <c r="D26" s="47">
        <f>'Uw verbruiksgegevens'!D15</f>
        <v>0</v>
      </c>
      <c r="E26" s="59">
        <f>'Uw verbruiksgegevens'!E15</f>
        <v>2784</v>
      </c>
      <c r="F26" s="60">
        <f t="shared" si="3"/>
        <v>0</v>
      </c>
      <c r="G26" s="33"/>
      <c r="H26" s="43">
        <f t="shared" si="1"/>
        <v>0</v>
      </c>
    </row>
    <row r="27" spans="1:8" ht="15" x14ac:dyDescent="0.2">
      <c r="A27" s="46" t="s">
        <v>65</v>
      </c>
      <c r="B27" s="44" t="s">
        <v>24</v>
      </c>
      <c r="C27" s="46" t="s">
        <v>22</v>
      </c>
      <c r="D27" s="47">
        <f>'Uw verbruiksgegevens'!D21</f>
        <v>7.5179999999999998</v>
      </c>
      <c r="E27" s="48">
        <v>523</v>
      </c>
      <c r="F27" s="60">
        <f t="shared" si="2"/>
        <v>3.9319139999999999E-3</v>
      </c>
      <c r="G27" s="49"/>
      <c r="H27" s="43">
        <f t="shared" si="1"/>
        <v>1.4173845995344393E-4</v>
      </c>
    </row>
    <row r="28" spans="1:8" ht="15" x14ac:dyDescent="0.2">
      <c r="A28" s="46" t="s">
        <v>65</v>
      </c>
      <c r="B28" s="44" t="s">
        <v>68</v>
      </c>
      <c r="C28" s="46" t="s">
        <v>22</v>
      </c>
      <c r="D28" s="47">
        <f>'Uw verbruiksgegevens'!D23</f>
        <v>824.47399999999993</v>
      </c>
      <c r="E28" s="48">
        <f>'Uw verbruiksgegevens'!E23</f>
        <v>44</v>
      </c>
      <c r="F28" s="60">
        <f t="shared" si="2"/>
        <v>3.6276856000000003E-2</v>
      </c>
      <c r="G28" s="49"/>
      <c r="H28" s="43">
        <f t="shared" si="1"/>
        <v>1.3077157082766442E-3</v>
      </c>
    </row>
    <row r="29" spans="1:8" ht="15" x14ac:dyDescent="0.25">
      <c r="A29" s="46" t="s">
        <v>65</v>
      </c>
      <c r="B29" s="44" t="s">
        <v>56</v>
      </c>
      <c r="C29" s="46" t="s">
        <v>22</v>
      </c>
      <c r="D29" s="47">
        <f>'Uw verbruiksgegevens'!D22</f>
        <v>1674.0079999999998</v>
      </c>
      <c r="E29" s="50">
        <v>0</v>
      </c>
      <c r="F29" s="60">
        <f t="shared" si="2"/>
        <v>0</v>
      </c>
      <c r="G29" s="49"/>
      <c r="H29" s="43">
        <f t="shared" si="1"/>
        <v>0</v>
      </c>
    </row>
    <row r="30" spans="1:8" ht="15" x14ac:dyDescent="0.2">
      <c r="A30" s="2"/>
      <c r="B30" s="2"/>
      <c r="C30" s="2"/>
      <c r="D30" s="2"/>
      <c r="E30" s="2"/>
      <c r="F30" s="2"/>
      <c r="G30" s="14"/>
      <c r="H30" s="2"/>
    </row>
    <row r="31" spans="1:8" ht="15" x14ac:dyDescent="0.2">
      <c r="A31" s="19" t="s">
        <v>46</v>
      </c>
      <c r="B31" s="20"/>
      <c r="C31" s="21"/>
      <c r="D31" s="21"/>
      <c r="E31" s="21"/>
      <c r="F31" s="41">
        <f>SUM(F22:F29)</f>
        <v>27.740628770000001</v>
      </c>
      <c r="G31" s="41">
        <f>SUM(G22:G29)</f>
        <v>0</v>
      </c>
      <c r="H31" s="54">
        <f>SUM(H22:H29)</f>
        <v>0.99999999999999989</v>
      </c>
    </row>
  </sheetData>
  <mergeCells count="4">
    <mergeCell ref="A2:F2"/>
    <mergeCell ref="B8:C8"/>
    <mergeCell ref="B12:H12"/>
    <mergeCell ref="B13:H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F2EDB-4973-49CF-BCF5-B7068E4F71E8}">
  <dimension ref="A1:H16"/>
  <sheetViews>
    <sheetView workbookViewId="0">
      <selection activeCell="A5" sqref="A5"/>
    </sheetView>
  </sheetViews>
  <sheetFormatPr defaultRowHeight="12.75" x14ac:dyDescent="0.2"/>
  <cols>
    <col min="1" max="1" width="13.5703125" bestFit="1" customWidth="1"/>
    <col min="4" max="4" width="11.5703125" bestFit="1" customWidth="1"/>
    <col min="5" max="5" width="11.140625" bestFit="1" customWidth="1"/>
    <col min="7" max="7" width="13.5703125" bestFit="1" customWidth="1"/>
  </cols>
  <sheetData>
    <row r="1" spans="1:8" x14ac:dyDescent="0.2">
      <c r="A1" s="100" t="s">
        <v>88</v>
      </c>
      <c r="B1" s="101"/>
      <c r="C1" s="101"/>
      <c r="D1" s="102"/>
      <c r="G1" s="82" t="s">
        <v>70</v>
      </c>
      <c r="H1" s="83" t="s">
        <v>71</v>
      </c>
    </row>
    <row r="2" spans="1:8" x14ac:dyDescent="0.2">
      <c r="A2" s="84" t="s">
        <v>72</v>
      </c>
      <c r="B2" s="84" t="s">
        <v>73</v>
      </c>
      <c r="G2" s="83" t="s">
        <v>74</v>
      </c>
      <c r="H2" s="85">
        <v>1205</v>
      </c>
    </row>
    <row r="3" spans="1:8" x14ac:dyDescent="0.2">
      <c r="A3" s="83" t="s">
        <v>75</v>
      </c>
      <c r="B3" s="85">
        <v>55.3</v>
      </c>
      <c r="G3" s="83" t="s">
        <v>76</v>
      </c>
      <c r="H3" s="85">
        <v>1301</v>
      </c>
    </row>
    <row r="4" spans="1:8" x14ac:dyDescent="0.2">
      <c r="A4" s="83" t="s">
        <v>77</v>
      </c>
      <c r="B4" s="85">
        <v>0.3</v>
      </c>
      <c r="G4" s="83" t="s">
        <v>78</v>
      </c>
      <c r="H4" s="85">
        <f>H2+H3-H5</f>
        <v>2506</v>
      </c>
    </row>
    <row r="5" spans="1:8" x14ac:dyDescent="0.2">
      <c r="A5" s="83" t="s">
        <v>79</v>
      </c>
      <c r="B5" s="85">
        <v>11.5</v>
      </c>
      <c r="G5" s="86"/>
    </row>
    <row r="6" spans="1:8" x14ac:dyDescent="0.2">
      <c r="A6" s="83" t="s">
        <v>80</v>
      </c>
      <c r="B6" s="85">
        <v>32.9</v>
      </c>
    </row>
    <row r="7" spans="1:8" x14ac:dyDescent="0.2">
      <c r="G7" s="87" t="s">
        <v>81</v>
      </c>
      <c r="H7" s="83" t="s">
        <v>71</v>
      </c>
    </row>
    <row r="8" spans="1:8" x14ac:dyDescent="0.2">
      <c r="G8" s="85" t="s">
        <v>82</v>
      </c>
      <c r="H8" s="85">
        <v>-1405</v>
      </c>
    </row>
    <row r="9" spans="1:8" x14ac:dyDescent="0.2">
      <c r="G9" s="85" t="s">
        <v>83</v>
      </c>
      <c r="H9" s="85">
        <v>-945</v>
      </c>
    </row>
    <row r="10" spans="1:8" x14ac:dyDescent="0.2">
      <c r="G10" s="85" t="s">
        <v>78</v>
      </c>
      <c r="H10" s="85">
        <f>H8+H9-H11</f>
        <v>-2350</v>
      </c>
    </row>
    <row r="12" spans="1:8" x14ac:dyDescent="0.2">
      <c r="A12" s="103" t="s">
        <v>84</v>
      </c>
      <c r="B12" s="103"/>
      <c r="C12" s="103"/>
      <c r="D12" s="103"/>
    </row>
    <row r="13" spans="1:8" x14ac:dyDescent="0.2">
      <c r="A13" s="88" t="s">
        <v>72</v>
      </c>
      <c r="B13" s="83" t="s">
        <v>73</v>
      </c>
      <c r="C13" s="89" t="s">
        <v>70</v>
      </c>
      <c r="D13" s="89" t="s">
        <v>85</v>
      </c>
      <c r="E13" s="89" t="s">
        <v>86</v>
      </c>
    </row>
    <row r="14" spans="1:8" x14ac:dyDescent="0.2">
      <c r="A14" s="83" t="s">
        <v>87</v>
      </c>
      <c r="B14" s="85">
        <f>B3+B5</f>
        <v>66.8</v>
      </c>
      <c r="C14" s="90">
        <f>(B14/100)*H4</f>
        <v>1674.0079999999998</v>
      </c>
      <c r="D14" s="85">
        <v>0</v>
      </c>
      <c r="E14" s="85">
        <f>(C14*D14)/100</f>
        <v>0</v>
      </c>
    </row>
    <row r="15" spans="1:8" x14ac:dyDescent="0.2">
      <c r="A15" s="83" t="s">
        <v>77</v>
      </c>
      <c r="B15" s="85">
        <f>B4</f>
        <v>0.3</v>
      </c>
      <c r="C15" s="90">
        <f>(B15/100)*H4</f>
        <v>7.5179999999999998</v>
      </c>
      <c r="D15" s="85">
        <v>0.52300000000000002</v>
      </c>
      <c r="E15" s="91">
        <f>(C15*D15)/1000</f>
        <v>3.9319139999999999E-3</v>
      </c>
    </row>
    <row r="16" spans="1:8" x14ac:dyDescent="0.2">
      <c r="A16" s="83" t="s">
        <v>80</v>
      </c>
      <c r="B16" s="85">
        <f>B6</f>
        <v>32.9</v>
      </c>
      <c r="C16" s="90">
        <f>(B16/100)*H4</f>
        <v>824.47399999999993</v>
      </c>
      <c r="D16" s="85">
        <v>4.3999999999999997E-2</v>
      </c>
      <c r="E16" s="91">
        <f>(C16*D16)/1000</f>
        <v>3.6276855999999996E-2</v>
      </c>
    </row>
  </sheetData>
  <mergeCells count="2">
    <mergeCell ref="A1:D1"/>
    <mergeCell ref="A12:D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CA2E7E37DE4488FBCCD81B69B6E2B" ma:contentTypeVersion="13" ma:contentTypeDescription="Een nieuw document maken." ma:contentTypeScope="" ma:versionID="89eda111e46cb712e6a02e3a39cd5f0d">
  <xsd:schema xmlns:xsd="http://www.w3.org/2001/XMLSchema" xmlns:xs="http://www.w3.org/2001/XMLSchema" xmlns:p="http://schemas.microsoft.com/office/2006/metadata/properties" xmlns:ns2="fa2d91d3-104d-418f-b578-83fd40418d56" xmlns:ns3="a73a3d98-899d-44cc-b57d-2644164f3c45" targetNamespace="http://schemas.microsoft.com/office/2006/metadata/properties" ma:root="true" ma:fieldsID="f28e7b0737d5c8651731d5dac61c6227" ns2:_="" ns3:_="">
    <xsd:import namespace="fa2d91d3-104d-418f-b578-83fd40418d56"/>
    <xsd:import namespace="a73a3d98-899d-44cc-b57d-2644164f3c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d91d3-104d-418f-b578-83fd40418d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df16c215-902b-4987-88b3-f6bd58262b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a3d98-899d-44cc-b57d-2644164f3c4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502b7a4-f601-4529-97ff-4190fcd7be55}" ma:internalName="TaxCatchAll" ma:showField="CatchAllData" ma:web="a73a3d98-899d-44cc-b57d-2644164f3c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2d91d3-104d-418f-b578-83fd40418d56">
      <Terms xmlns="http://schemas.microsoft.com/office/infopath/2007/PartnerControls"/>
    </lcf76f155ced4ddcb4097134ff3c332f>
    <TaxCatchAll xmlns="a73a3d98-899d-44cc-b57d-2644164f3c4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04FBF3-9827-4041-9F13-699D1259FB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2d91d3-104d-418f-b578-83fd40418d56"/>
    <ds:schemaRef ds:uri="a73a3d98-899d-44cc-b57d-2644164f3c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3B077-4518-4E83-8292-2CC90E5EC82B}">
  <ds:schemaRefs>
    <ds:schemaRef ds:uri="http://schemas.microsoft.com/office/2006/metadata/properties"/>
    <ds:schemaRef ds:uri="http://schemas.microsoft.com/office/infopath/2007/PartnerControls"/>
    <ds:schemaRef ds:uri="fa2d91d3-104d-418f-b578-83fd40418d56"/>
    <ds:schemaRef ds:uri="a73a3d98-899d-44cc-b57d-2644164f3c45"/>
  </ds:schemaRefs>
</ds:datastoreItem>
</file>

<file path=customXml/itemProps3.xml><?xml version="1.0" encoding="utf-8"?>
<ds:datastoreItem xmlns:ds="http://schemas.openxmlformats.org/officeDocument/2006/customXml" ds:itemID="{A179A484-E26C-4FBB-A573-95D9586134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Uw verbruiksgegevens</vt:lpstr>
      <vt:lpstr>Footprint</vt:lpstr>
      <vt:lpstr>Berekening elektra</vt:lpstr>
      <vt:lpstr>Footprint!Afdrukbereik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CUMELA advies</dc:creator>
  <cp:lastModifiedBy>Info | W &amp; E van Kasteren B.V.</cp:lastModifiedBy>
  <cp:lastPrinted>2023-07-03T11:53:37Z</cp:lastPrinted>
  <dcterms:created xsi:type="dcterms:W3CDTF">2009-07-21T12:48:23Z</dcterms:created>
  <dcterms:modified xsi:type="dcterms:W3CDTF">2023-09-19T08:51:27Z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0x010100D97CA2E7E37DE4488FBCCD81B69B6E2B</vt:lpwstr>
  </property>
</Properties>
</file>